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ARLYRS1\Early Learning\Information_Provision\Sufficiency\Sustainability - COVID\"/>
    </mc:Choice>
  </mc:AlternateContent>
  <xr:revisionPtr revIDLastSave="0" documentId="13_ncr:1_{FB8282EC-328F-43E7-BEFF-42EB8559AECB}" xr6:coauthVersionLast="45" xr6:coauthVersionMax="45" xr10:uidLastSave="{00000000-0000-0000-0000-000000000000}"/>
  <bookViews>
    <workbookView xWindow="-120" yWindow="-120" windowWidth="20730" windowHeight="11160" activeTab="3" xr2:uid="{671BEC94-C67C-48CE-8AA1-05B823487CF2}"/>
  </bookViews>
  <sheets>
    <sheet name="Occupancy Levels" sheetId="2" r:id="rId1"/>
    <sheet name="Income Calculation" sheetId="3" r:id="rId2"/>
    <sheet name="Cash Flow Forecast" sheetId="4" r:id="rId3"/>
    <sheet name="Break Even Calculator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8" l="1"/>
  <c r="E12" i="8" l="1"/>
  <c r="E16" i="8" s="1"/>
  <c r="D12" i="8"/>
  <c r="D16" i="8" l="1"/>
  <c r="G5" i="3" l="1"/>
  <c r="P28" i="4"/>
  <c r="D10" i="4"/>
  <c r="G3" i="3"/>
  <c r="C5" i="4" s="1"/>
  <c r="N5" i="4" s="1"/>
  <c r="C8" i="4" l="1"/>
  <c r="G5" i="4"/>
  <c r="K5" i="4"/>
  <c r="O5" i="4"/>
  <c r="D5" i="4"/>
  <c r="H5" i="4"/>
  <c r="E5" i="4"/>
  <c r="I5" i="4"/>
  <c r="M5" i="4"/>
  <c r="L5" i="4"/>
  <c r="F5" i="4"/>
  <c r="J5" i="4"/>
  <c r="P11" i="4"/>
  <c r="N8" i="4" l="1"/>
  <c r="J8" i="4"/>
  <c r="F8" i="4"/>
  <c r="M8" i="4"/>
  <c r="I8" i="4"/>
  <c r="L8" i="4"/>
  <c r="H8" i="4"/>
  <c r="D8" i="4"/>
  <c r="O8" i="4"/>
  <c r="K8" i="4"/>
  <c r="G8" i="4"/>
  <c r="E8" i="4"/>
  <c r="P5" i="4"/>
  <c r="O10" i="4"/>
  <c r="N10" i="4"/>
  <c r="M10" i="4"/>
  <c r="L10" i="4"/>
  <c r="K10" i="4"/>
  <c r="J10" i="4"/>
  <c r="I10" i="4"/>
  <c r="H10" i="4"/>
  <c r="G10" i="4"/>
  <c r="F10" i="4"/>
  <c r="E10" i="4"/>
  <c r="G7" i="3"/>
  <c r="C9" i="4" s="1"/>
  <c r="O29" i="4"/>
  <c r="P27" i="4"/>
  <c r="P26" i="4"/>
  <c r="P25" i="4"/>
  <c r="P24" i="4"/>
  <c r="P23" i="4"/>
  <c r="P22" i="4"/>
  <c r="P21" i="4"/>
  <c r="P20" i="4"/>
  <c r="P19" i="4"/>
  <c r="P18" i="4"/>
  <c r="P17" i="4"/>
  <c r="P16" i="4"/>
  <c r="N29" i="4"/>
  <c r="M29" i="4"/>
  <c r="L29" i="4"/>
  <c r="K29" i="4"/>
  <c r="J29" i="4"/>
  <c r="I29" i="4"/>
  <c r="H29" i="4"/>
  <c r="G29" i="4"/>
  <c r="F29" i="4"/>
  <c r="E29" i="4"/>
  <c r="D29" i="4"/>
  <c r="Q29" i="4" l="1"/>
  <c r="C7" i="4"/>
  <c r="D7" i="4" s="1"/>
  <c r="P8" i="4"/>
  <c r="H7" i="3"/>
  <c r="L9" i="4"/>
  <c r="D9" i="4"/>
  <c r="P29" i="4"/>
  <c r="C20" i="8" s="1"/>
  <c r="M9" i="4"/>
  <c r="E9" i="4"/>
  <c r="I9" i="4"/>
  <c r="F9" i="4"/>
  <c r="J9" i="4"/>
  <c r="N9" i="4"/>
  <c r="G9" i="4"/>
  <c r="K9" i="4"/>
  <c r="O9" i="4"/>
  <c r="H9" i="4"/>
  <c r="G4" i="3"/>
  <c r="G8" i="3" s="1"/>
  <c r="D22" i="8" l="1"/>
  <c r="D24" i="8" s="1"/>
  <c r="E24" i="8"/>
  <c r="J7" i="4"/>
  <c r="E7" i="4"/>
  <c r="L7" i="4"/>
  <c r="O7" i="4"/>
  <c r="F7" i="4"/>
  <c r="N7" i="4"/>
  <c r="K7" i="4"/>
  <c r="I7" i="4"/>
  <c r="G7" i="4"/>
  <c r="M7" i="4"/>
  <c r="H7" i="4"/>
  <c r="C6" i="4"/>
  <c r="D6" i="4" s="1"/>
  <c r="D13" i="4" s="1"/>
  <c r="P9" i="4"/>
  <c r="P10" i="4"/>
  <c r="P7" i="4" l="1"/>
  <c r="N6" i="4"/>
  <c r="N13" i="4" s="1"/>
  <c r="L6" i="4"/>
  <c r="L13" i="4" s="1"/>
  <c r="E6" i="4"/>
  <c r="E13" i="4" s="1"/>
  <c r="J6" i="4"/>
  <c r="J13" i="4" s="1"/>
  <c r="I6" i="4"/>
  <c r="I13" i="4" s="1"/>
  <c r="D31" i="4"/>
  <c r="D33" i="4" s="1"/>
  <c r="K6" i="4"/>
  <c r="K13" i="4" s="1"/>
  <c r="M6" i="4"/>
  <c r="M13" i="4" s="1"/>
  <c r="H6" i="4"/>
  <c r="H13" i="4" s="1"/>
  <c r="H31" i="4" s="1"/>
  <c r="O6" i="4"/>
  <c r="O13" i="4" s="1"/>
  <c r="G6" i="4"/>
  <c r="G13" i="4" s="1"/>
  <c r="F6" i="4"/>
  <c r="F13" i="4" s="1"/>
  <c r="I8" i="2"/>
  <c r="F8" i="2"/>
  <c r="C8" i="2"/>
  <c r="F31" i="4" l="1"/>
  <c r="G31" i="4"/>
  <c r="O31" i="4"/>
  <c r="P6" i="4"/>
  <c r="P13" i="4" s="1"/>
  <c r="E31" i="4"/>
  <c r="E33" i="4" s="1"/>
  <c r="F33" i="4" l="1"/>
  <c r="G33" i="4" s="1"/>
  <c r="H33" i="4" s="1"/>
  <c r="Q13" i="4"/>
  <c r="Q31" i="4" s="1"/>
  <c r="I31" i="4"/>
  <c r="J31" i="4"/>
  <c r="I33" i="4" l="1"/>
  <c r="J33" i="4" s="1"/>
  <c r="K31" i="4" l="1"/>
  <c r="K33" i="4" s="1"/>
  <c r="L31" i="4" l="1"/>
  <c r="L33" i="4" s="1"/>
  <c r="M31" i="4"/>
  <c r="N31" i="4" l="1"/>
  <c r="M33" i="4"/>
  <c r="N33" i="4" l="1"/>
  <c r="O33" i="4" s="1"/>
  <c r="P3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Praksha Bathia</author>
  </authors>
  <commentList>
    <comment ref="F3" authorId="0" shapeId="0" xr:uid="{FE0400FC-0476-4A10-9EA5-CF91B14D1D48}">
      <text>
        <r>
          <rPr>
            <b/>
            <sz val="9"/>
            <color indexed="81"/>
            <rFont val="Tahoma"/>
            <charset val="1"/>
          </rPr>
          <t>Praksha Bathia:</t>
        </r>
        <r>
          <rPr>
            <sz val="9"/>
            <color indexed="81"/>
            <rFont val="Tahoma"/>
            <charset val="1"/>
          </rPr>
          <t xml:space="preserve">
the funding rate paid by LA
</t>
        </r>
      </text>
    </comment>
    <comment ref="F4" authorId="0" shapeId="0" xr:uid="{3E4F15AE-8C5A-44CC-B86F-6A897CD35FE1}">
      <text>
        <r>
          <rPr>
            <b/>
            <sz val="9"/>
            <color indexed="81"/>
            <rFont val="Tahoma"/>
            <charset val="1"/>
          </rPr>
          <t>Praksha Bathia:</t>
        </r>
        <r>
          <rPr>
            <sz val="9"/>
            <color indexed="81"/>
            <rFont val="Tahoma"/>
            <charset val="1"/>
          </rPr>
          <t xml:space="preserve">
funding rate paid by LCC
</t>
        </r>
      </text>
    </comment>
    <comment ref="F5" authorId="0" shapeId="0" xr:uid="{A42D0C63-9803-4D1B-B263-1A67353382A5}">
      <text>
        <r>
          <rPr>
            <b/>
            <sz val="9"/>
            <color indexed="81"/>
            <rFont val="Tahoma"/>
            <family val="2"/>
          </rPr>
          <t>Praksha Bathia:</t>
        </r>
        <r>
          <rPr>
            <sz val="9"/>
            <color indexed="81"/>
            <rFont val="Tahoma"/>
            <family val="2"/>
          </rPr>
          <t xml:space="preserve">
your lunch time rate
</t>
        </r>
      </text>
    </comment>
    <comment ref="B6" authorId="0" shapeId="0" xr:uid="{2DE533F2-4FAC-4184-A959-5FF3AF928047}">
      <text>
        <r>
          <rPr>
            <b/>
            <sz val="9"/>
            <color indexed="81"/>
            <rFont val="Tahoma"/>
            <charset val="1"/>
          </rPr>
          <t>Praksha Bathia:</t>
        </r>
        <r>
          <rPr>
            <sz val="9"/>
            <color indexed="81"/>
            <rFont val="Tahoma"/>
            <charset val="1"/>
          </rPr>
          <t xml:space="preserve">
the additional hours taken by funded children
</t>
        </r>
      </text>
    </comment>
    <comment ref="F6" authorId="0" shapeId="0" xr:uid="{71BF68D2-3349-4DB9-946F-7D955710AB6F}">
      <text>
        <r>
          <rPr>
            <b/>
            <sz val="9"/>
            <color indexed="81"/>
            <rFont val="Tahoma"/>
            <family val="2"/>
          </rPr>
          <t>Praksha Bathia:</t>
        </r>
        <r>
          <rPr>
            <sz val="9"/>
            <color indexed="81"/>
            <rFont val="Tahoma"/>
            <family val="2"/>
          </rPr>
          <t xml:space="preserve">
your hourly rate for additional hours used by children
</t>
        </r>
      </text>
    </comment>
    <comment ref="B7" authorId="0" shapeId="0" xr:uid="{CFEA546A-4AF3-4373-8136-23F9BE58051E}">
      <text>
        <r>
          <rPr>
            <b/>
            <sz val="9"/>
            <color indexed="81"/>
            <rFont val="Tahoma"/>
            <charset val="1"/>
          </rPr>
          <t>Praksha Bathia:</t>
        </r>
        <r>
          <rPr>
            <sz val="9"/>
            <color indexed="81"/>
            <rFont val="Tahoma"/>
            <charset val="1"/>
          </rPr>
          <t xml:space="preserve">
income from non funded children
</t>
        </r>
      </text>
    </comment>
    <comment ref="F7" authorId="0" shapeId="0" xr:uid="{26077790-98A7-4EE8-BD2C-0064556C47CF}">
      <text>
        <r>
          <rPr>
            <b/>
            <sz val="9"/>
            <color indexed="81"/>
            <rFont val="Tahoma"/>
            <family val="2"/>
          </rPr>
          <t>Praksha Bathia:</t>
        </r>
        <r>
          <rPr>
            <sz val="9"/>
            <color indexed="81"/>
            <rFont val="Tahoma"/>
            <family val="2"/>
          </rPr>
          <t xml:space="preserve">
your hourly rate
</t>
        </r>
      </text>
    </comment>
  </commentList>
</comments>
</file>

<file path=xl/sharedStrings.xml><?xml version="1.0" encoding="utf-8"?>
<sst xmlns="http://schemas.openxmlformats.org/spreadsheetml/2006/main" count="88" uniqueCount="82">
  <si>
    <t>Occupancy Level</t>
  </si>
  <si>
    <t>Income</t>
  </si>
  <si>
    <t>Termly Occupancy Levels</t>
  </si>
  <si>
    <t>Spring Terms</t>
  </si>
  <si>
    <t>Summer Term</t>
  </si>
  <si>
    <t>Autumn Term</t>
  </si>
  <si>
    <t>No of Places Taken Up  Full time equivelant</t>
  </si>
  <si>
    <t>Spring Term</t>
  </si>
  <si>
    <t>No of Places Available</t>
  </si>
  <si>
    <t>Rent/Mortgage</t>
  </si>
  <si>
    <t>Insurance</t>
  </si>
  <si>
    <t>Wages</t>
  </si>
  <si>
    <t>April</t>
  </si>
  <si>
    <t>May</t>
  </si>
  <si>
    <t>Total</t>
  </si>
  <si>
    <t>Training</t>
  </si>
  <si>
    <t>Total Income</t>
  </si>
  <si>
    <t>Expenditure</t>
  </si>
  <si>
    <t>Utilities</t>
  </si>
  <si>
    <t>Stationery</t>
  </si>
  <si>
    <t>Maintenance</t>
  </si>
  <si>
    <t>Materials</t>
  </si>
  <si>
    <t>Ofsted Registration</t>
  </si>
  <si>
    <t>Total Expenditure</t>
  </si>
  <si>
    <t>Cash Balance</t>
  </si>
  <si>
    <t>NI and Pension</t>
  </si>
  <si>
    <t>Jan</t>
  </si>
  <si>
    <t>Feb</t>
  </si>
  <si>
    <t>Mar</t>
  </si>
  <si>
    <t>July</t>
  </si>
  <si>
    <t>August</t>
  </si>
  <si>
    <t>October</t>
  </si>
  <si>
    <t>November</t>
  </si>
  <si>
    <t>December</t>
  </si>
  <si>
    <t xml:space="preserve">June </t>
  </si>
  <si>
    <t>September</t>
  </si>
  <si>
    <t>No of children attending full time equevelant</t>
  </si>
  <si>
    <t xml:space="preserve">Weeks of the year </t>
  </si>
  <si>
    <t>FEEE/Fees charged</t>
  </si>
  <si>
    <t xml:space="preserve">Marketing </t>
  </si>
  <si>
    <t>Profit/loss</t>
  </si>
  <si>
    <t>Hours claimed/invoiced per week</t>
  </si>
  <si>
    <t>Income for the Year</t>
  </si>
  <si>
    <t>Loan Repayment</t>
  </si>
  <si>
    <t>Out of School</t>
  </si>
  <si>
    <t>Breakfast Club</t>
  </si>
  <si>
    <t>Out of school Club</t>
  </si>
  <si>
    <t>Holiday Club</t>
  </si>
  <si>
    <t>After School Club</t>
  </si>
  <si>
    <t>Break Even Analysis</t>
  </si>
  <si>
    <t>Out of School Clubs</t>
  </si>
  <si>
    <t>Calculate Saleable Hours Each Week</t>
  </si>
  <si>
    <t>at 75% occupancy</t>
  </si>
  <si>
    <t>A</t>
  </si>
  <si>
    <t>Number of Hours Open per day</t>
  </si>
  <si>
    <t>B</t>
  </si>
  <si>
    <t>Number of Days Open</t>
  </si>
  <si>
    <t>C</t>
  </si>
  <si>
    <t>No of Children Registered for</t>
  </si>
  <si>
    <t>D</t>
  </si>
  <si>
    <t>Total Hours available a week (AxBxC)</t>
  </si>
  <si>
    <t>E</t>
  </si>
  <si>
    <t>Number of weeks Open in the y ear</t>
  </si>
  <si>
    <t>Total Hour open a Year (DxE)</t>
  </si>
  <si>
    <t>Calculate Break-Even Point</t>
  </si>
  <si>
    <t>F</t>
  </si>
  <si>
    <t>Expenditure from previous year</t>
  </si>
  <si>
    <t>G</t>
  </si>
  <si>
    <t>Average Weekly Cost (F / E)</t>
  </si>
  <si>
    <t>H</t>
  </si>
  <si>
    <t>Hourly Cost</t>
  </si>
  <si>
    <t>no of children needed to break even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</si>
  <si>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</si>
  <si>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</si>
  <si>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</si>
  <si>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</si>
  <si>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</si>
  <si>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</si>
  <si>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</si>
  <si>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</si>
  <si>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100% 0ccupancy</t>
  </si>
  <si>
    <t>SEND BUDGET FOR INCLUSION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</si>
</sst>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3" formatCode="_-* #,##0.00_-;\-* #,##0.00_-;_-* &quot;-&quot;??_-;_-@_-"/>
    <numFmt numFmtId="164" formatCode="&quot;£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9" fontId="0" fillId="0" borderId="7" xfId="1" applyFont="1" applyBorder="1" applyAlignment="1">
      <alignment horizontal="center"/>
    </xf>
    <xf numFmtId="9" fontId="0" fillId="0" borderId="8" xfId="1" applyFont="1" applyBorder="1" applyAlignment="1">
      <alignment horizontal="center"/>
    </xf>
    <xf numFmtId="9" fontId="0" fillId="0" borderId="9" xfId="1" applyFon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0" fillId="0" borderId="11" xfId="1" applyFont="1" applyBorder="1" applyAlignment="1">
      <alignment horizontal="center"/>
    </xf>
    <xf numFmtId="9" fontId="0" fillId="0" borderId="12" xfId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4" xfId="0" applyFont="1" applyBorder="1"/>
    <xf numFmtId="9" fontId="0" fillId="0" borderId="15" xfId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8" fontId="0" fillId="0" borderId="1" xfId="0" applyNumberFormat="1" applyBorder="1"/>
    <xf numFmtId="0" fontId="2" fillId="0" borderId="0" xfId="0" applyFont="1" applyAlignment="1">
      <alignment horizontal="center"/>
    </xf>
    <xf numFmtId="164" fontId="2" fillId="0" borderId="1" xfId="0" applyNumberFormat="1" applyFont="1" applyBorder="1"/>
    <xf numFmtId="0" fontId="0" fillId="0" borderId="0" xfId="0" applyBorder="1"/>
    <xf numFmtId="164" fontId="0" fillId="0" borderId="0" xfId="0" applyNumberFormat="1" applyBorder="1"/>
    <xf numFmtId="0" fontId="2" fillId="0" borderId="1" xfId="0" applyFont="1" applyBorder="1"/>
    <xf numFmtId="164" fontId="0" fillId="0" borderId="1" xfId="0" applyNumberFormat="1" applyBorder="1"/>
    <xf numFmtId="0" fontId="4" fillId="0" borderId="0" xfId="2" applyFont="1"/>
    <xf numFmtId="0" fontId="4" fillId="0" borderId="0" xfId="0" applyFont="1"/>
    <xf numFmtId="0" fontId="5" fillId="0" borderId="0" xfId="0" applyFont="1"/>
    <xf numFmtId="0" fontId="2" fillId="0" borderId="0" xfId="0" applyFont="1" applyBorder="1"/>
    <xf numFmtId="0" fontId="0" fillId="0" borderId="0" xfId="0" applyFill="1" applyBorder="1"/>
    <xf numFmtId="0" fontId="0" fillId="0" borderId="1" xfId="0" applyFill="1" applyBorder="1"/>
    <xf numFmtId="0" fontId="0" fillId="0" borderId="1" xfId="0" applyBorder="1" applyAlignment="1"/>
    <xf numFmtId="164" fontId="0" fillId="0" borderId="1" xfId="0" applyNumberFormat="1" applyBorder="1" applyAlignment="1"/>
    <xf numFmtId="164" fontId="0" fillId="0" borderId="18" xfId="0" applyNumberFormat="1" applyBorder="1"/>
    <xf numFmtId="164" fontId="0" fillId="0" borderId="17" xfId="0" applyNumberFormat="1" applyBorder="1"/>
    <xf numFmtId="0" fontId="0" fillId="0" borderId="19" xfId="0" applyBorder="1"/>
    <xf numFmtId="164" fontId="0" fillId="0" borderId="19" xfId="0" applyNumberFormat="1" applyBorder="1"/>
    <xf numFmtId="0" fontId="0" fillId="0" borderId="18" xfId="0" applyBorder="1"/>
    <xf numFmtId="0" fontId="0" fillId="0" borderId="20" xfId="0" applyBorder="1"/>
    <xf numFmtId="0" fontId="2" fillId="0" borderId="21" xfId="0" applyFont="1" applyBorder="1"/>
    <xf numFmtId="164" fontId="0" fillId="0" borderId="21" xfId="0" applyNumberFormat="1" applyBorder="1"/>
    <xf numFmtId="0" fontId="0" fillId="0" borderId="21" xfId="0" applyBorder="1"/>
    <xf numFmtId="8" fontId="0" fillId="0" borderId="1" xfId="0" applyNumberForma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Font="1" applyBorder="1"/>
    <xf numFmtId="0" fontId="2" fillId="0" borderId="1" xfId="0" applyFont="1" applyBorder="1" applyAlignment="1">
      <alignment vertical="top" wrapText="1"/>
    </xf>
    <xf numFmtId="164" fontId="2" fillId="0" borderId="0" xfId="0" applyNumberFormat="1" applyFont="1" applyBorder="1"/>
    <xf numFmtId="164" fontId="2" fillId="0" borderId="21" xfId="0" applyNumberFormat="1" applyFont="1" applyBorder="1"/>
    <xf numFmtId="0" fontId="0" fillId="0" borderId="22" xfId="0" applyBorder="1"/>
    <xf numFmtId="0" fontId="2" fillId="0" borderId="23" xfId="0" applyFont="1" applyBorder="1"/>
    <xf numFmtId="164" fontId="0" fillId="0" borderId="23" xfId="0" applyNumberFormat="1" applyBorder="1"/>
    <xf numFmtId="164" fontId="2" fillId="0" borderId="23" xfId="0" applyNumberFormat="1" applyFont="1" applyBorder="1"/>
    <xf numFmtId="0" fontId="0" fillId="0" borderId="23" xfId="0" applyBorder="1"/>
    <xf numFmtId="0" fontId="0" fillId="0" borderId="24" xfId="0" applyBorder="1"/>
    <xf numFmtId="164" fontId="0" fillId="0" borderId="24" xfId="0" applyNumberFormat="1" applyBorder="1"/>
    <xf numFmtId="0" fontId="2" fillId="0" borderId="20" xfId="0" applyFont="1" applyBorder="1"/>
    <xf numFmtId="0" fontId="6" fillId="0" borderId="0" xfId="0" applyFont="1"/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8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/>
    </xf>
    <xf numFmtId="8" fontId="0" fillId="0" borderId="0" xfId="0" applyNumberFormat="1" applyBorder="1"/>
    <xf numFmtId="8" fontId="2" fillId="0" borderId="0" xfId="0" applyNumberFormat="1" applyFont="1" applyBorder="1"/>
    <xf numFmtId="0" fontId="0" fillId="0" borderId="0" xfId="0" applyFill="1" applyBorder="1" applyAlignment="1">
      <alignment horizontal="center"/>
    </xf>
    <xf numFmtId="0" fontId="0" fillId="0" borderId="16" xfId="0" applyBorder="1"/>
    <xf numFmtId="43" fontId="0" fillId="0" borderId="1" xfId="3" applyFont="1" applyBorder="1"/>
    <xf numFmtId="0" fontId="11" fillId="0" borderId="0" xfId="0" applyFont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9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583108-05EC-422E-9011-44DA0DE68377}" name="Table1" displayName="Table1" ref="A4:H29" totalsRowShown="0" headerRowDxfId="8" tableBorderDxfId="7">
  <autoFilter ref="A4:H29" xr:uid="{DB6AF980-6848-464C-8D31-4A3264068451}"/>
  <tableColumns count="8">
    <tableColumn id="1" xr3:uid="{DDAE5CAF-2203-4868-A8AF-A5E2924ABEB8}" name="Column1" dataDxfId="6"/>
    <tableColumn id="2" xr3:uid="{B5FE8B03-F06E-420F-9CB8-450CB69EA875}" name="Column2" dataDxfId="5"/>
    <tableColumn id="3" xr3:uid="{73F2558C-87B8-46C0-83D4-562B3190072A}" name="Column3" dataDxfId="4"/>
    <tableColumn id="4" xr3:uid="{FA9819E9-ADF0-43E3-86CF-DBE857E91021}" name="Column4" dataDxfId="3"/>
    <tableColumn id="5" xr3:uid="{066517C4-2C23-462E-BC14-16FA0E2D38F6}" name="Column5" dataDxfId="2"/>
    <tableColumn id="6" xr3:uid="{40A703DD-0CF4-495A-B41A-BFB36C605FC7}" name="Column6" dataDxfId="1"/>
    <tableColumn id="7" xr3:uid="{F49FF86F-CA6A-4301-9D38-A44599807EFA}" name="Column7" dataDxfId="0"/>
    <tableColumn id="8" xr3:uid="{BCD96736-8759-4A93-894A-6232641FA5D9}" name="Column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98FF8-B8BD-4F0C-8EFB-BDF5327DCD66}">
  <dimension ref="A1:Q20"/>
  <sheetViews>
    <sheetView workbookViewId="0">
      <selection activeCell="G12" sqref="G12:K12"/>
    </sheetView>
  </sheetViews>
  <sheetFormatPr defaultRowHeight="15" x14ac:dyDescent="0.25"/>
  <cols>
    <col min="1" max="1" width="39" customWidth="1"/>
    <col min="2" max="2" width="15.7109375" customWidth="1"/>
    <col min="3" max="3" width="10.5703125" customWidth="1"/>
    <col min="4" max="4" width="12.85546875" customWidth="1"/>
    <col min="5" max="5" width="11.140625" bestFit="1" customWidth="1"/>
    <col min="6" max="6" width="11" customWidth="1"/>
    <col min="7" max="7" width="12.42578125" customWidth="1"/>
    <col min="8" max="8" width="10.42578125" customWidth="1"/>
    <col min="9" max="9" width="12.5703125" customWidth="1"/>
    <col min="10" max="10" width="12.140625" customWidth="1"/>
    <col min="11" max="11" width="11.140625" bestFit="1" customWidth="1"/>
    <col min="12" max="12" width="10.7109375" customWidth="1"/>
  </cols>
  <sheetData>
    <row r="1" spans="1:17" ht="19.5" thickBot="1" x14ac:dyDescent="0.35">
      <c r="A1" s="61" t="s">
        <v>2</v>
      </c>
    </row>
    <row r="2" spans="1:17" x14ac:dyDescent="0.25">
      <c r="B2" s="7"/>
      <c r="C2" s="8" t="s">
        <v>44</v>
      </c>
      <c r="D2" s="9"/>
      <c r="E2" s="7"/>
      <c r="F2" s="8" t="s">
        <v>44</v>
      </c>
      <c r="G2" s="19"/>
      <c r="H2" s="7"/>
      <c r="I2" s="8" t="s">
        <v>44</v>
      </c>
      <c r="J2" s="9"/>
    </row>
    <row r="3" spans="1:17" x14ac:dyDescent="0.25">
      <c r="A3" t="s">
        <v>3</v>
      </c>
      <c r="B3" s="76" t="s">
        <v>7</v>
      </c>
      <c r="C3" s="77"/>
      <c r="D3" s="78"/>
      <c r="E3" s="76" t="s">
        <v>4</v>
      </c>
      <c r="F3" s="77"/>
      <c r="G3" s="79"/>
      <c r="H3" s="76" t="s">
        <v>5</v>
      </c>
      <c r="I3" s="77"/>
      <c r="J3" s="78"/>
    </row>
    <row r="4" spans="1:17" x14ac:dyDescent="0.25">
      <c r="A4" t="s">
        <v>8</v>
      </c>
      <c r="B4" s="10"/>
      <c r="C4" s="6">
        <v>40</v>
      </c>
      <c r="D4" s="11"/>
      <c r="E4" s="10"/>
      <c r="F4" s="6">
        <v>40</v>
      </c>
      <c r="G4" s="18"/>
      <c r="H4" s="10"/>
      <c r="I4" s="6">
        <v>40</v>
      </c>
      <c r="J4" s="11"/>
      <c r="M4" s="1"/>
    </row>
    <row r="5" spans="1:17" x14ac:dyDescent="0.25">
      <c r="B5" s="10"/>
      <c r="C5" s="6"/>
      <c r="D5" s="11"/>
      <c r="E5" s="10"/>
      <c r="F5" s="6"/>
      <c r="G5" s="18"/>
      <c r="H5" s="10"/>
      <c r="I5" s="6"/>
      <c r="J5" s="11"/>
    </row>
    <row r="6" spans="1:17" x14ac:dyDescent="0.25">
      <c r="A6" t="s">
        <v>6</v>
      </c>
      <c r="B6" s="10"/>
      <c r="C6" s="6">
        <v>30</v>
      </c>
      <c r="D6" s="11"/>
      <c r="E6" s="10"/>
      <c r="F6" s="6">
        <v>35</v>
      </c>
      <c r="G6" s="18"/>
      <c r="H6" s="10"/>
      <c r="I6" s="6">
        <v>20</v>
      </c>
      <c r="J6" s="11"/>
    </row>
    <row r="7" spans="1:17" x14ac:dyDescent="0.25">
      <c r="B7" s="10"/>
      <c r="C7" s="6"/>
      <c r="D7" s="11"/>
      <c r="E7" s="10"/>
      <c r="F7" s="6"/>
      <c r="G7" s="18"/>
      <c r="H7" s="10"/>
      <c r="I7" s="6"/>
      <c r="J7" s="11"/>
    </row>
    <row r="8" spans="1:17" ht="15.75" thickBot="1" x14ac:dyDescent="0.3">
      <c r="A8" t="s">
        <v>0</v>
      </c>
      <c r="B8" s="12"/>
      <c r="C8" s="13">
        <f t="shared" ref="C8:I8" si="0">C6/C4</f>
        <v>0.75</v>
      </c>
      <c r="D8" s="14"/>
      <c r="E8" s="12"/>
      <c r="F8" s="13">
        <f t="shared" si="0"/>
        <v>0.875</v>
      </c>
      <c r="G8" s="20"/>
      <c r="H8" s="15"/>
      <c r="I8" s="16">
        <f t="shared" si="0"/>
        <v>0.5</v>
      </c>
      <c r="J8" s="17"/>
    </row>
    <row r="12" spans="1:17" x14ac:dyDescent="0.25">
      <c r="A12" s="75"/>
      <c r="B12" s="75"/>
      <c r="C12" s="75"/>
      <c r="D12" s="75"/>
      <c r="E12" s="75"/>
      <c r="G12" s="75"/>
      <c r="H12" s="75"/>
      <c r="I12" s="75"/>
      <c r="J12" s="75"/>
      <c r="K12" s="75"/>
      <c r="M12" s="75"/>
      <c r="N12" s="75"/>
      <c r="O12" s="75"/>
      <c r="P12" s="75"/>
      <c r="Q12" s="75"/>
    </row>
    <row r="13" spans="1:17" s="3" customFormat="1" x14ac:dyDescent="0.25">
      <c r="A13" s="62"/>
      <c r="B13" s="63"/>
      <c r="C13" s="63"/>
      <c r="D13" s="63"/>
      <c r="E13" s="63"/>
      <c r="G13" s="68"/>
      <c r="H13" s="68"/>
      <c r="I13" s="68"/>
      <c r="J13" s="68"/>
      <c r="K13" s="68"/>
      <c r="L13" s="4"/>
      <c r="M13" s="68"/>
      <c r="N13" s="68"/>
      <c r="O13" s="68"/>
      <c r="P13" s="68"/>
      <c r="Q13" s="68"/>
    </row>
    <row r="14" spans="1:17" x14ac:dyDescent="0.25">
      <c r="A14" s="26"/>
      <c r="B14" s="64"/>
      <c r="C14" s="64"/>
      <c r="D14" s="65"/>
      <c r="E14" s="66"/>
      <c r="F14" s="24"/>
      <c r="G14" s="64"/>
      <c r="H14" s="64"/>
      <c r="I14" s="64"/>
      <c r="J14" s="65"/>
      <c r="K14" s="66"/>
      <c r="L14" s="5"/>
      <c r="M14" s="64"/>
      <c r="N14" s="64"/>
      <c r="O14" s="64"/>
      <c r="P14" s="69"/>
      <c r="Q14" s="70"/>
    </row>
    <row r="15" spans="1:17" x14ac:dyDescent="0.25">
      <c r="A15" s="26"/>
      <c r="B15" s="64"/>
      <c r="C15" s="64"/>
      <c r="D15" s="67"/>
      <c r="E15" s="51"/>
      <c r="F15" s="24"/>
      <c r="G15" s="64"/>
      <c r="H15" s="64"/>
      <c r="I15" s="64"/>
      <c r="J15" s="67"/>
      <c r="K15" s="51"/>
      <c r="M15" s="64"/>
      <c r="N15" s="64"/>
      <c r="O15" s="64"/>
      <c r="P15" s="69"/>
      <c r="Q15" s="70"/>
    </row>
    <row r="16" spans="1:17" x14ac:dyDescent="0.25">
      <c r="A16" s="26"/>
      <c r="B16" s="64"/>
      <c r="C16" s="64"/>
      <c r="D16" s="67"/>
      <c r="E16" s="51"/>
      <c r="F16" s="24"/>
      <c r="G16" s="64"/>
      <c r="H16" s="64"/>
      <c r="I16" s="64"/>
      <c r="J16" s="67"/>
      <c r="K16" s="51"/>
      <c r="M16" s="64"/>
      <c r="N16" s="64"/>
      <c r="O16" s="64"/>
      <c r="P16" s="69"/>
      <c r="Q16" s="70"/>
    </row>
    <row r="17" spans="2:16" x14ac:dyDescent="0.25">
      <c r="F17" s="24"/>
      <c r="G17" s="71"/>
      <c r="H17" s="71"/>
      <c r="I17" s="71"/>
      <c r="J17" s="71"/>
      <c r="K17" s="51"/>
    </row>
    <row r="18" spans="2:16" x14ac:dyDescent="0.25">
      <c r="G18" s="26"/>
      <c r="H18" s="26"/>
      <c r="I18" s="26"/>
      <c r="J18" s="26"/>
      <c r="K18" s="26"/>
    </row>
    <row r="19" spans="2:16" x14ac:dyDescent="0.25">
      <c r="B19" s="3"/>
      <c r="C19" s="3"/>
      <c r="G19" s="26"/>
      <c r="H19" s="63"/>
      <c r="I19" s="63"/>
      <c r="J19" s="63"/>
      <c r="K19" s="63"/>
      <c r="M19" s="3"/>
      <c r="N19" s="3"/>
      <c r="O19" s="3"/>
      <c r="P19" s="3"/>
    </row>
    <row r="20" spans="2:16" x14ac:dyDescent="0.25">
      <c r="G20" s="26"/>
      <c r="H20" s="26"/>
      <c r="I20" s="26"/>
      <c r="J20" s="26"/>
      <c r="K20" s="26"/>
    </row>
  </sheetData>
  <mergeCells count="6">
    <mergeCell ref="M12:Q12"/>
    <mergeCell ref="B3:D3"/>
    <mergeCell ref="E3:G3"/>
    <mergeCell ref="H3:J3"/>
    <mergeCell ref="A12:E12"/>
    <mergeCell ref="G12:K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AB7DE-8FE0-4303-ACA9-B896FEFE4DD2}">
  <dimension ref="B1:T18"/>
  <sheetViews>
    <sheetView workbookViewId="0">
      <selection activeCell="K2" sqref="K2"/>
    </sheetView>
  </sheetViews>
  <sheetFormatPr defaultRowHeight="15" x14ac:dyDescent="0.25"/>
  <cols>
    <col min="2" max="2" width="24.7109375" customWidth="1"/>
    <col min="3" max="3" width="10.7109375" customWidth="1"/>
    <col min="4" max="4" width="13.28515625" customWidth="1"/>
    <col min="5" max="5" width="10.85546875" customWidth="1"/>
    <col min="6" max="6" width="10.28515625" customWidth="1"/>
    <col min="7" max="7" width="14.7109375" customWidth="1"/>
    <col min="8" max="8" width="11.140625" style="2" bestFit="1" customWidth="1"/>
    <col min="10" max="10" width="11.28515625" customWidth="1"/>
    <col min="12" max="12" width="9.28515625" bestFit="1" customWidth="1"/>
    <col min="13" max="13" width="10.140625" bestFit="1" customWidth="1"/>
    <col min="14" max="14" width="12.140625" customWidth="1"/>
  </cols>
  <sheetData>
    <row r="1" spans="2:20" ht="21" x14ac:dyDescent="0.35">
      <c r="B1" s="74" t="s">
        <v>42</v>
      </c>
    </row>
    <row r="2" spans="2:20" ht="75" x14ac:dyDescent="0.25">
      <c r="B2" s="21"/>
      <c r="C2" s="48" t="s">
        <v>41</v>
      </c>
      <c r="D2" s="48" t="s">
        <v>36</v>
      </c>
      <c r="E2" s="48" t="s">
        <v>37</v>
      </c>
      <c r="F2" s="48" t="s">
        <v>38</v>
      </c>
      <c r="G2" s="48" t="s">
        <v>16</v>
      </c>
    </row>
    <row r="3" spans="2:20" ht="27" customHeight="1" x14ac:dyDescent="0.25">
      <c r="B3" s="28" t="s">
        <v>45</v>
      </c>
      <c r="C3" s="22">
        <v>8</v>
      </c>
      <c r="D3" s="22">
        <v>20</v>
      </c>
      <c r="E3" s="22">
        <v>38</v>
      </c>
      <c r="F3" s="47">
        <v>4</v>
      </c>
      <c r="G3" s="47">
        <f>C3*D3*E3*F3</f>
        <v>24320</v>
      </c>
    </row>
    <row r="4" spans="2:20" s="21" customFormat="1" ht="21.75" customHeight="1" x14ac:dyDescent="0.25">
      <c r="B4" s="48" t="s">
        <v>46</v>
      </c>
      <c r="C4" s="21">
        <v>12</v>
      </c>
      <c r="D4" s="21">
        <v>55</v>
      </c>
      <c r="E4" s="21">
        <v>38</v>
      </c>
      <c r="F4" s="29">
        <v>4</v>
      </c>
      <c r="G4" s="29">
        <f t="shared" ref="G4" si="0">C4*D4*E4*F4</f>
        <v>100320</v>
      </c>
      <c r="H4" s="33"/>
      <c r="I4" s="26"/>
      <c r="J4" s="26"/>
      <c r="K4" s="26"/>
      <c r="L4" s="27"/>
      <c r="M4" s="27"/>
      <c r="N4" s="26"/>
      <c r="O4" s="26"/>
      <c r="P4" s="26"/>
      <c r="Q4" s="26"/>
      <c r="R4" s="27"/>
      <c r="S4" s="27"/>
      <c r="T4" s="26"/>
    </row>
    <row r="5" spans="2:20" s="26" customFormat="1" ht="24" customHeight="1" x14ac:dyDescent="0.25">
      <c r="B5" s="48" t="s">
        <v>47</v>
      </c>
      <c r="C5" s="21"/>
      <c r="D5" s="21"/>
      <c r="E5" s="21"/>
      <c r="F5" s="29"/>
      <c r="G5" s="29">
        <f>C5*D5*E5*F5</f>
        <v>0</v>
      </c>
      <c r="H5" s="33"/>
      <c r="L5" s="27"/>
      <c r="M5" s="27"/>
      <c r="R5" s="27"/>
      <c r="S5" s="27"/>
    </row>
    <row r="6" spans="2:20" s="26" customFormat="1" x14ac:dyDescent="0.25">
      <c r="B6" s="50"/>
      <c r="C6" s="36"/>
      <c r="D6" s="36"/>
      <c r="E6" s="36"/>
      <c r="F6" s="37"/>
      <c r="G6" s="37"/>
      <c r="H6" s="33"/>
      <c r="L6" s="27"/>
      <c r="M6" s="27"/>
      <c r="R6" s="27"/>
      <c r="S6" s="27"/>
    </row>
    <row r="7" spans="2:20" s="26" customFormat="1" x14ac:dyDescent="0.25">
      <c r="B7" s="48"/>
      <c r="C7" s="35"/>
      <c r="D7" s="35"/>
      <c r="E7" s="35"/>
      <c r="F7" s="29"/>
      <c r="G7" s="29">
        <f>C7*D7*E7*F7</f>
        <v>0</v>
      </c>
      <c r="H7" s="51">
        <f>G6+G7</f>
        <v>0</v>
      </c>
      <c r="L7" s="27"/>
      <c r="M7" s="27"/>
      <c r="R7" s="27"/>
      <c r="S7" s="27"/>
    </row>
    <row r="8" spans="2:20" s="26" customFormat="1" x14ac:dyDescent="0.25">
      <c r="B8" s="48" t="s">
        <v>16</v>
      </c>
      <c r="C8" s="21"/>
      <c r="D8" s="21"/>
      <c r="E8" s="21"/>
      <c r="F8" s="29"/>
      <c r="G8" s="25">
        <f>SUM(G3:G7)</f>
        <v>124640</v>
      </c>
      <c r="H8" s="33"/>
      <c r="L8" s="27"/>
      <c r="M8" s="27"/>
      <c r="R8" s="27"/>
      <c r="S8" s="27"/>
    </row>
    <row r="9" spans="2:20" x14ac:dyDescent="0.25">
      <c r="B9" s="21"/>
      <c r="C9" s="35"/>
      <c r="D9" s="21"/>
      <c r="E9" s="21"/>
      <c r="F9" s="21"/>
      <c r="G9" s="21"/>
    </row>
    <row r="10" spans="2:20" x14ac:dyDescent="0.25">
      <c r="C10" s="34"/>
    </row>
    <row r="18" spans="3:8" s="31" customFormat="1" x14ac:dyDescent="0.25">
      <c r="C18" s="30"/>
      <c r="H18" s="32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C757A-D377-4230-8615-D08830E4BEDA}">
  <dimension ref="A3:Q37"/>
  <sheetViews>
    <sheetView topLeftCell="D13" workbookViewId="0">
      <selection activeCell="O21" sqref="O21"/>
    </sheetView>
  </sheetViews>
  <sheetFormatPr defaultRowHeight="15" x14ac:dyDescent="0.25"/>
  <cols>
    <col min="1" max="1" width="35.5703125" style="21" customWidth="1"/>
    <col min="2" max="2" width="9.140625" style="21"/>
    <col min="3" max="3" width="11.140625" style="21" bestFit="1" customWidth="1"/>
    <col min="4" max="4" width="13.42578125" style="21" customWidth="1"/>
    <col min="5" max="5" width="14.42578125" style="21" customWidth="1"/>
    <col min="6" max="6" width="13.28515625" style="21" customWidth="1"/>
    <col min="7" max="7" width="14.85546875" style="21" customWidth="1"/>
    <col min="8" max="8" width="13.28515625" style="21" customWidth="1"/>
    <col min="9" max="9" width="11.140625" style="21" bestFit="1" customWidth="1"/>
    <col min="10" max="10" width="15" style="21" customWidth="1"/>
    <col min="11" max="14" width="11.140625" style="21" bestFit="1" customWidth="1"/>
    <col min="15" max="15" width="11.140625" style="21" customWidth="1"/>
    <col min="16" max="16" width="14.140625" style="21" customWidth="1"/>
    <col min="17" max="17" width="11.140625" style="21" bestFit="1" customWidth="1"/>
    <col min="18" max="16384" width="9.140625" style="21"/>
  </cols>
  <sheetData>
    <row r="3" spans="1:17" x14ac:dyDescent="0.25">
      <c r="P3" s="21" t="s">
        <v>14</v>
      </c>
    </row>
    <row r="4" spans="1:17" x14ac:dyDescent="0.25">
      <c r="A4" s="28" t="s">
        <v>1</v>
      </c>
      <c r="D4" s="21" t="s">
        <v>26</v>
      </c>
      <c r="E4" s="21" t="s">
        <v>27</v>
      </c>
      <c r="F4" s="21" t="s">
        <v>28</v>
      </c>
      <c r="G4" s="21" t="s">
        <v>12</v>
      </c>
      <c r="H4" s="21" t="s">
        <v>13</v>
      </c>
      <c r="I4" s="21" t="s">
        <v>34</v>
      </c>
      <c r="J4" s="21" t="s">
        <v>29</v>
      </c>
      <c r="K4" s="21" t="s">
        <v>30</v>
      </c>
      <c r="L4" s="21" t="s">
        <v>35</v>
      </c>
      <c r="M4" s="21" t="s">
        <v>31</v>
      </c>
      <c r="N4" s="21" t="s">
        <v>32</v>
      </c>
      <c r="O4" s="21" t="s">
        <v>33</v>
      </c>
    </row>
    <row r="5" spans="1:17" x14ac:dyDescent="0.25">
      <c r="A5" s="49" t="s">
        <v>45</v>
      </c>
      <c r="C5" s="23">
        <f>'Income Calculation'!G3</f>
        <v>24320</v>
      </c>
      <c r="D5" s="23">
        <f>C5/12</f>
        <v>2026.6666666666667</v>
      </c>
      <c r="E5" s="23">
        <f t="shared" ref="E5:E10" si="0">C5/12</f>
        <v>2026.6666666666667</v>
      </c>
      <c r="F5" s="23">
        <f t="shared" ref="F5:F10" si="1">C5/12</f>
        <v>2026.6666666666667</v>
      </c>
      <c r="G5" s="23">
        <f t="shared" ref="G5:G10" si="2">C5/12</f>
        <v>2026.6666666666667</v>
      </c>
      <c r="H5" s="23">
        <f t="shared" ref="H5:H10" si="3">C5/12</f>
        <v>2026.6666666666667</v>
      </c>
      <c r="I5" s="23">
        <f t="shared" ref="I5:I10" si="4">C5/12</f>
        <v>2026.6666666666667</v>
      </c>
      <c r="J5" s="23">
        <f t="shared" ref="J5:J10" si="5">C5/12</f>
        <v>2026.6666666666667</v>
      </c>
      <c r="K5" s="23">
        <f t="shared" ref="K5:K10" si="6">C5/12</f>
        <v>2026.6666666666667</v>
      </c>
      <c r="L5" s="23">
        <f t="shared" ref="L5:L10" si="7">C5/12</f>
        <v>2026.6666666666667</v>
      </c>
      <c r="M5" s="23">
        <f t="shared" ref="M5:M10" si="8">C5/12</f>
        <v>2026.6666666666667</v>
      </c>
      <c r="N5" s="23">
        <f t="shared" ref="N5:N10" si="9">C5/12</f>
        <v>2026.6666666666667</v>
      </c>
      <c r="O5" s="23">
        <f t="shared" ref="O5:O10" si="10">C5/12</f>
        <v>2026.6666666666667</v>
      </c>
      <c r="P5" s="23">
        <f>SUM(D5:O5)</f>
        <v>24320.000000000004</v>
      </c>
    </row>
    <row r="6" spans="1:17" x14ac:dyDescent="0.25">
      <c r="A6" s="21" t="s">
        <v>48</v>
      </c>
      <c r="C6" s="29">
        <f>'Income Calculation'!G4</f>
        <v>100320</v>
      </c>
      <c r="D6" s="29">
        <f>C6/12</f>
        <v>8360</v>
      </c>
      <c r="E6" s="29">
        <f t="shared" si="0"/>
        <v>8360</v>
      </c>
      <c r="F6" s="29">
        <f t="shared" si="1"/>
        <v>8360</v>
      </c>
      <c r="G6" s="29">
        <f t="shared" si="2"/>
        <v>8360</v>
      </c>
      <c r="H6" s="29">
        <f t="shared" si="3"/>
        <v>8360</v>
      </c>
      <c r="I6" s="29">
        <f t="shared" si="4"/>
        <v>8360</v>
      </c>
      <c r="J6" s="29">
        <f t="shared" si="5"/>
        <v>8360</v>
      </c>
      <c r="K6" s="29">
        <f t="shared" si="6"/>
        <v>8360</v>
      </c>
      <c r="L6" s="29">
        <f t="shared" si="7"/>
        <v>8360</v>
      </c>
      <c r="M6" s="29">
        <f t="shared" si="8"/>
        <v>8360</v>
      </c>
      <c r="N6" s="29">
        <f t="shared" si="9"/>
        <v>8360</v>
      </c>
      <c r="O6" s="29">
        <f t="shared" si="10"/>
        <v>8360</v>
      </c>
      <c r="P6" s="29">
        <f t="shared" ref="P6:P11" si="11">SUM(D6:O6)</f>
        <v>100320</v>
      </c>
      <c r="Q6" s="29"/>
    </row>
    <row r="7" spans="1:17" x14ac:dyDescent="0.25">
      <c r="A7" s="21" t="s">
        <v>47</v>
      </c>
      <c r="C7" s="29">
        <f>'Income Calculation'!G6</f>
        <v>0</v>
      </c>
      <c r="D7" s="29">
        <f>C7/12</f>
        <v>0</v>
      </c>
      <c r="E7" s="29">
        <f t="shared" si="0"/>
        <v>0</v>
      </c>
      <c r="F7" s="29">
        <f t="shared" si="1"/>
        <v>0</v>
      </c>
      <c r="G7" s="29">
        <f t="shared" si="2"/>
        <v>0</v>
      </c>
      <c r="H7" s="29">
        <f t="shared" si="3"/>
        <v>0</v>
      </c>
      <c r="I7" s="29">
        <f t="shared" si="4"/>
        <v>0</v>
      </c>
      <c r="J7" s="29">
        <f t="shared" si="5"/>
        <v>0</v>
      </c>
      <c r="K7" s="29">
        <f t="shared" si="6"/>
        <v>0</v>
      </c>
      <c r="L7" s="29">
        <f t="shared" si="7"/>
        <v>0</v>
      </c>
      <c r="M7" s="29">
        <f t="shared" si="8"/>
        <v>0</v>
      </c>
      <c r="N7" s="29">
        <f t="shared" si="9"/>
        <v>0</v>
      </c>
      <c r="O7" s="29">
        <f t="shared" si="10"/>
        <v>0</v>
      </c>
      <c r="P7" s="29">
        <f t="shared" si="11"/>
        <v>0</v>
      </c>
    </row>
    <row r="8" spans="1:17" x14ac:dyDescent="0.25">
      <c r="C8" s="29">
        <f>'Income Calculation'!G5</f>
        <v>0</v>
      </c>
      <c r="D8" s="29">
        <f>C8/12</f>
        <v>0</v>
      </c>
      <c r="E8" s="29">
        <f t="shared" si="0"/>
        <v>0</v>
      </c>
      <c r="F8" s="29">
        <f t="shared" si="1"/>
        <v>0</v>
      </c>
      <c r="G8" s="29">
        <f t="shared" si="2"/>
        <v>0</v>
      </c>
      <c r="H8" s="29">
        <f t="shared" si="3"/>
        <v>0</v>
      </c>
      <c r="I8" s="29">
        <f t="shared" si="4"/>
        <v>0</v>
      </c>
      <c r="J8" s="29">
        <f t="shared" si="5"/>
        <v>0</v>
      </c>
      <c r="K8" s="29">
        <f t="shared" si="6"/>
        <v>0</v>
      </c>
      <c r="L8" s="29">
        <f t="shared" si="7"/>
        <v>0</v>
      </c>
      <c r="M8" s="29">
        <f t="shared" si="8"/>
        <v>0</v>
      </c>
      <c r="N8" s="29">
        <f t="shared" si="9"/>
        <v>0</v>
      </c>
      <c r="O8" s="29">
        <f t="shared" si="10"/>
        <v>0</v>
      </c>
      <c r="P8" s="29">
        <f>SUM(D8:O8)</f>
        <v>0</v>
      </c>
    </row>
    <row r="9" spans="1:17" x14ac:dyDescent="0.25">
      <c r="A9" s="22"/>
      <c r="C9" s="29">
        <f>'Income Calculation'!G7</f>
        <v>0</v>
      </c>
      <c r="D9" s="29">
        <f>C9/12</f>
        <v>0</v>
      </c>
      <c r="E9" s="29">
        <f t="shared" si="0"/>
        <v>0</v>
      </c>
      <c r="F9" s="29">
        <f t="shared" si="1"/>
        <v>0</v>
      </c>
      <c r="G9" s="29">
        <f t="shared" si="2"/>
        <v>0</v>
      </c>
      <c r="H9" s="29">
        <f t="shared" si="3"/>
        <v>0</v>
      </c>
      <c r="I9" s="29">
        <f t="shared" si="4"/>
        <v>0</v>
      </c>
      <c r="J9" s="29">
        <f t="shared" si="5"/>
        <v>0</v>
      </c>
      <c r="K9" s="29">
        <f t="shared" si="6"/>
        <v>0</v>
      </c>
      <c r="L9" s="29">
        <f t="shared" si="7"/>
        <v>0</v>
      </c>
      <c r="M9" s="29">
        <f t="shared" si="8"/>
        <v>0</v>
      </c>
      <c r="N9" s="29">
        <f t="shared" si="9"/>
        <v>0</v>
      </c>
      <c r="O9" s="29">
        <f t="shared" si="10"/>
        <v>0</v>
      </c>
      <c r="P9" s="29">
        <f t="shared" si="11"/>
        <v>0</v>
      </c>
    </row>
    <row r="10" spans="1:17" x14ac:dyDescent="0.25">
      <c r="C10" s="29">
        <v>0</v>
      </c>
      <c r="D10" s="29">
        <f t="shared" ref="D10" si="12">C10/12</f>
        <v>0</v>
      </c>
      <c r="E10" s="29">
        <f t="shared" si="0"/>
        <v>0</v>
      </c>
      <c r="F10" s="29">
        <f t="shared" si="1"/>
        <v>0</v>
      </c>
      <c r="G10" s="29">
        <f t="shared" si="2"/>
        <v>0</v>
      </c>
      <c r="H10" s="29">
        <f t="shared" si="3"/>
        <v>0</v>
      </c>
      <c r="I10" s="29">
        <f t="shared" si="4"/>
        <v>0</v>
      </c>
      <c r="J10" s="29">
        <f t="shared" si="5"/>
        <v>0</v>
      </c>
      <c r="K10" s="29">
        <f t="shared" si="6"/>
        <v>0</v>
      </c>
      <c r="L10" s="29">
        <f t="shared" si="7"/>
        <v>0</v>
      </c>
      <c r="M10" s="29">
        <f t="shared" si="8"/>
        <v>0</v>
      </c>
      <c r="N10" s="29">
        <f t="shared" si="9"/>
        <v>0</v>
      </c>
      <c r="O10" s="29">
        <f t="shared" si="10"/>
        <v>0</v>
      </c>
      <c r="P10" s="29">
        <f t="shared" si="11"/>
        <v>0</v>
      </c>
    </row>
    <row r="11" spans="1:17" x14ac:dyDescent="0.25"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f t="shared" si="11"/>
        <v>0</v>
      </c>
    </row>
    <row r="12" spans="1:17" x14ac:dyDescent="0.25">
      <c r="C12" s="29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</row>
    <row r="13" spans="1:17" ht="15.75" thickBot="1" x14ac:dyDescent="0.3">
      <c r="B13" s="28" t="s">
        <v>16</v>
      </c>
      <c r="C13" s="29"/>
      <c r="D13" s="39">
        <f t="shared" ref="D13:P13" si="13">SUM(D5:D12)</f>
        <v>10386.666666666666</v>
      </c>
      <c r="E13" s="39">
        <f t="shared" si="13"/>
        <v>10386.666666666666</v>
      </c>
      <c r="F13" s="39">
        <f t="shared" si="13"/>
        <v>10386.666666666666</v>
      </c>
      <c r="G13" s="39">
        <f t="shared" si="13"/>
        <v>10386.666666666666</v>
      </c>
      <c r="H13" s="39">
        <f t="shared" si="13"/>
        <v>10386.666666666666</v>
      </c>
      <c r="I13" s="39">
        <f t="shared" si="13"/>
        <v>10386.666666666666</v>
      </c>
      <c r="J13" s="39">
        <f t="shared" si="13"/>
        <v>10386.666666666666</v>
      </c>
      <c r="K13" s="39">
        <f t="shared" si="13"/>
        <v>10386.666666666666</v>
      </c>
      <c r="L13" s="39">
        <f t="shared" si="13"/>
        <v>10386.666666666666</v>
      </c>
      <c r="M13" s="39">
        <f t="shared" si="13"/>
        <v>10386.666666666666</v>
      </c>
      <c r="N13" s="39">
        <f t="shared" si="13"/>
        <v>10386.666666666666</v>
      </c>
      <c r="O13" s="39">
        <f t="shared" si="13"/>
        <v>10386.666666666666</v>
      </c>
      <c r="P13" s="39">
        <f t="shared" si="13"/>
        <v>124640</v>
      </c>
      <c r="Q13" s="29">
        <f>SUM(P5:P11)</f>
        <v>124640</v>
      </c>
    </row>
    <row r="14" spans="1:17" ht="15.75" thickTop="1" x14ac:dyDescent="0.25">
      <c r="C14" s="29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17" x14ac:dyDescent="0.25">
      <c r="A15" s="28" t="s">
        <v>17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1:17" x14ac:dyDescent="0.25">
      <c r="A16" s="21" t="s">
        <v>11</v>
      </c>
      <c r="C16" s="29"/>
      <c r="D16" s="29">
        <v>3000</v>
      </c>
      <c r="E16" s="29">
        <v>3000</v>
      </c>
      <c r="F16" s="29">
        <v>3000</v>
      </c>
      <c r="G16" s="29">
        <v>3000</v>
      </c>
      <c r="H16" s="29">
        <v>3000</v>
      </c>
      <c r="I16" s="29">
        <v>3000</v>
      </c>
      <c r="J16" s="29">
        <v>3000</v>
      </c>
      <c r="K16" s="29">
        <v>3000</v>
      </c>
      <c r="L16" s="29">
        <v>3000</v>
      </c>
      <c r="M16" s="29">
        <v>3000</v>
      </c>
      <c r="N16" s="29">
        <v>3000</v>
      </c>
      <c r="O16" s="29">
        <v>3000</v>
      </c>
      <c r="P16" s="29">
        <f t="shared" ref="P16:P28" si="14">SUM(D16:O16)</f>
        <v>36000</v>
      </c>
    </row>
    <row r="17" spans="1:17" x14ac:dyDescent="0.25">
      <c r="A17" s="21" t="s">
        <v>25</v>
      </c>
      <c r="C17" s="29"/>
      <c r="D17" s="29">
        <v>600</v>
      </c>
      <c r="E17" s="29">
        <v>600</v>
      </c>
      <c r="F17" s="29">
        <v>600</v>
      </c>
      <c r="G17" s="29">
        <v>600</v>
      </c>
      <c r="H17" s="29">
        <v>600</v>
      </c>
      <c r="I17" s="29">
        <v>600</v>
      </c>
      <c r="J17" s="29">
        <v>600</v>
      </c>
      <c r="K17" s="29">
        <v>600</v>
      </c>
      <c r="L17" s="29">
        <v>600</v>
      </c>
      <c r="M17" s="29">
        <v>600</v>
      </c>
      <c r="N17" s="29">
        <v>600</v>
      </c>
      <c r="O17" s="29">
        <v>600</v>
      </c>
      <c r="P17" s="29">
        <f t="shared" si="14"/>
        <v>7200</v>
      </c>
    </row>
    <row r="18" spans="1:17" x14ac:dyDescent="0.25">
      <c r="A18" s="21" t="s">
        <v>9</v>
      </c>
      <c r="C18" s="29"/>
      <c r="D18" s="29">
        <v>760</v>
      </c>
      <c r="E18" s="29">
        <v>760</v>
      </c>
      <c r="F18" s="29">
        <v>760</v>
      </c>
      <c r="G18" s="29">
        <v>480</v>
      </c>
      <c r="H18" s="29">
        <v>760</v>
      </c>
      <c r="I18" s="29">
        <v>760</v>
      </c>
      <c r="J18" s="29">
        <v>480</v>
      </c>
      <c r="K18" s="29"/>
      <c r="L18" s="29">
        <v>760</v>
      </c>
      <c r="M18" s="29">
        <v>760</v>
      </c>
      <c r="N18" s="29">
        <v>760</v>
      </c>
      <c r="O18" s="29">
        <v>480</v>
      </c>
      <c r="P18" s="29">
        <f t="shared" si="14"/>
        <v>7520</v>
      </c>
    </row>
    <row r="19" spans="1:17" x14ac:dyDescent="0.25">
      <c r="A19" s="21" t="s">
        <v>18</v>
      </c>
      <c r="C19" s="29"/>
      <c r="D19" s="29">
        <v>50</v>
      </c>
      <c r="E19" s="29">
        <v>50</v>
      </c>
      <c r="F19" s="29">
        <v>50</v>
      </c>
      <c r="G19" s="29">
        <v>50</v>
      </c>
      <c r="H19" s="29">
        <v>50</v>
      </c>
      <c r="I19" s="29">
        <v>50</v>
      </c>
      <c r="J19" s="29">
        <v>50</v>
      </c>
      <c r="K19" s="29">
        <v>50</v>
      </c>
      <c r="L19" s="29">
        <v>50</v>
      </c>
      <c r="M19" s="29">
        <v>50</v>
      </c>
      <c r="N19" s="29">
        <v>50</v>
      </c>
      <c r="O19" s="29">
        <v>50</v>
      </c>
      <c r="P19" s="29">
        <f t="shared" si="14"/>
        <v>600</v>
      </c>
    </row>
    <row r="20" spans="1:17" x14ac:dyDescent="0.25">
      <c r="A20" s="21" t="s">
        <v>10</v>
      </c>
      <c r="C20" s="29"/>
      <c r="D20" s="29">
        <v>30</v>
      </c>
      <c r="E20" s="29">
        <v>30</v>
      </c>
      <c r="F20" s="29">
        <v>30</v>
      </c>
      <c r="G20" s="29">
        <v>30</v>
      </c>
      <c r="H20" s="29">
        <v>30</v>
      </c>
      <c r="I20" s="29">
        <v>30</v>
      </c>
      <c r="J20" s="29">
        <v>30</v>
      </c>
      <c r="K20" s="29">
        <v>30</v>
      </c>
      <c r="L20" s="29">
        <v>30</v>
      </c>
      <c r="M20" s="29">
        <v>30</v>
      </c>
      <c r="N20" s="29">
        <v>30</v>
      </c>
      <c r="O20" s="29">
        <v>30</v>
      </c>
      <c r="P20" s="29">
        <f t="shared" si="14"/>
        <v>360</v>
      </c>
    </row>
    <row r="21" spans="1:17" x14ac:dyDescent="0.25">
      <c r="A21" s="28" t="s">
        <v>81</v>
      </c>
      <c r="C21" s="29"/>
      <c r="D21" s="29">
        <v>250</v>
      </c>
      <c r="E21" s="29">
        <v>250</v>
      </c>
      <c r="F21" s="29">
        <v>250</v>
      </c>
      <c r="G21" s="29">
        <v>250</v>
      </c>
      <c r="H21" s="29">
        <v>250</v>
      </c>
      <c r="I21" s="29">
        <v>250</v>
      </c>
      <c r="J21" s="29">
        <v>250</v>
      </c>
      <c r="K21" s="29">
        <v>250</v>
      </c>
      <c r="L21" s="29">
        <v>250</v>
      </c>
      <c r="M21" s="29">
        <v>250</v>
      </c>
      <c r="N21" s="29">
        <v>250</v>
      </c>
      <c r="O21" s="29"/>
      <c r="P21" s="29">
        <f t="shared" si="14"/>
        <v>2750</v>
      </c>
    </row>
    <row r="22" spans="1:17" x14ac:dyDescent="0.25">
      <c r="A22" s="21" t="s">
        <v>19</v>
      </c>
      <c r="C22" s="29"/>
      <c r="D22" s="29">
        <v>10</v>
      </c>
      <c r="E22" s="29">
        <v>10</v>
      </c>
      <c r="F22" s="29">
        <v>20</v>
      </c>
      <c r="G22" s="29">
        <v>10</v>
      </c>
      <c r="H22" s="29">
        <v>10</v>
      </c>
      <c r="I22" s="29">
        <v>10</v>
      </c>
      <c r="J22" s="29">
        <v>20</v>
      </c>
      <c r="K22" s="29">
        <v>20</v>
      </c>
      <c r="L22" s="29">
        <v>10</v>
      </c>
      <c r="M22" s="29">
        <v>10</v>
      </c>
      <c r="N22" s="29">
        <v>10</v>
      </c>
      <c r="O22" s="29">
        <v>10</v>
      </c>
      <c r="P22" s="29">
        <f t="shared" si="14"/>
        <v>150</v>
      </c>
    </row>
    <row r="23" spans="1:17" x14ac:dyDescent="0.25">
      <c r="A23" s="21" t="s">
        <v>20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>
        <f t="shared" si="14"/>
        <v>0</v>
      </c>
    </row>
    <row r="24" spans="1:17" x14ac:dyDescent="0.25">
      <c r="A24" s="21" t="s">
        <v>21</v>
      </c>
      <c r="C24" s="29"/>
      <c r="D24" s="29">
        <v>20</v>
      </c>
      <c r="E24" s="29">
        <v>20</v>
      </c>
      <c r="F24" s="29">
        <v>20</v>
      </c>
      <c r="G24" s="29">
        <v>20</v>
      </c>
      <c r="H24" s="29">
        <v>20</v>
      </c>
      <c r="I24" s="29">
        <v>50</v>
      </c>
      <c r="J24" s="29">
        <v>50</v>
      </c>
      <c r="K24" s="29">
        <v>50</v>
      </c>
      <c r="L24" s="29">
        <v>50</v>
      </c>
      <c r="M24" s="29">
        <v>50</v>
      </c>
      <c r="N24" s="29">
        <v>50</v>
      </c>
      <c r="O24" s="29">
        <v>50</v>
      </c>
      <c r="P24" s="29">
        <f t="shared" si="14"/>
        <v>450</v>
      </c>
    </row>
    <row r="25" spans="1:17" x14ac:dyDescent="0.25">
      <c r="A25" s="21" t="s">
        <v>15</v>
      </c>
      <c r="C25" s="29"/>
      <c r="D25" s="29">
        <v>100</v>
      </c>
      <c r="E25" s="29"/>
      <c r="F25" s="29"/>
      <c r="G25" s="29"/>
      <c r="H25" s="29">
        <v>100</v>
      </c>
      <c r="I25" s="29"/>
      <c r="J25" s="29"/>
      <c r="K25" s="29"/>
      <c r="L25" s="29">
        <v>100</v>
      </c>
      <c r="M25" s="29"/>
      <c r="N25" s="29"/>
      <c r="O25" s="29"/>
      <c r="P25" s="29">
        <f t="shared" si="14"/>
        <v>300</v>
      </c>
    </row>
    <row r="26" spans="1:17" x14ac:dyDescent="0.25">
      <c r="A26" s="21" t="s">
        <v>39</v>
      </c>
      <c r="C26" s="29"/>
      <c r="D26" s="29">
        <v>20</v>
      </c>
      <c r="E26" s="29">
        <v>20</v>
      </c>
      <c r="F26" s="29">
        <v>20</v>
      </c>
      <c r="G26" s="29">
        <v>20</v>
      </c>
      <c r="H26" s="29">
        <v>20</v>
      </c>
      <c r="I26" s="29">
        <v>20</v>
      </c>
      <c r="J26" s="29">
        <v>20</v>
      </c>
      <c r="K26" s="29">
        <v>20</v>
      </c>
      <c r="L26" s="29">
        <v>20</v>
      </c>
      <c r="M26" s="29">
        <v>20</v>
      </c>
      <c r="N26" s="29">
        <v>20</v>
      </c>
      <c r="O26" s="29">
        <v>20</v>
      </c>
      <c r="P26" s="29">
        <f t="shared" si="14"/>
        <v>240</v>
      </c>
    </row>
    <row r="27" spans="1:17" x14ac:dyDescent="0.25">
      <c r="A27" s="21" t="s">
        <v>22</v>
      </c>
      <c r="C27" s="29"/>
      <c r="D27" s="29">
        <v>120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>
        <f t="shared" si="14"/>
        <v>120</v>
      </c>
    </row>
    <row r="28" spans="1:17" s="40" customFormat="1" ht="15.75" thickBot="1" x14ac:dyDescent="0.3">
      <c r="A28" s="40" t="s">
        <v>43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>
        <f t="shared" si="14"/>
        <v>0</v>
      </c>
    </row>
    <row r="29" spans="1:17" s="57" customFormat="1" ht="15.75" thickBot="1" x14ac:dyDescent="0.3">
      <c r="A29" s="53"/>
      <c r="B29" s="54" t="s">
        <v>23</v>
      </c>
      <c r="C29" s="55"/>
      <c r="D29" s="56">
        <f t="shared" ref="D29:O29" si="15">SUM(D16:D28)</f>
        <v>4960</v>
      </c>
      <c r="E29" s="56">
        <f t="shared" si="15"/>
        <v>4740</v>
      </c>
      <c r="F29" s="56">
        <f t="shared" si="15"/>
        <v>4750</v>
      </c>
      <c r="G29" s="56">
        <f t="shared" si="15"/>
        <v>4460</v>
      </c>
      <c r="H29" s="56">
        <f t="shared" si="15"/>
        <v>4840</v>
      </c>
      <c r="I29" s="56">
        <f t="shared" si="15"/>
        <v>4770</v>
      </c>
      <c r="J29" s="56">
        <f t="shared" si="15"/>
        <v>4500</v>
      </c>
      <c r="K29" s="56">
        <f t="shared" si="15"/>
        <v>4020</v>
      </c>
      <c r="L29" s="56">
        <f t="shared" si="15"/>
        <v>4870</v>
      </c>
      <c r="M29" s="56">
        <f t="shared" si="15"/>
        <v>4770</v>
      </c>
      <c r="N29" s="56">
        <f t="shared" si="15"/>
        <v>4770</v>
      </c>
      <c r="O29" s="56">
        <f t="shared" si="15"/>
        <v>4240</v>
      </c>
      <c r="P29" s="55">
        <f>SUM(D29:O29)</f>
        <v>55690</v>
      </c>
      <c r="Q29" s="55">
        <f>SUM(P16:P28)</f>
        <v>55690</v>
      </c>
    </row>
    <row r="30" spans="1:17" s="58" customFormat="1" ht="16.5" thickTop="1" thickBot="1" x14ac:dyDescent="0.3"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1:17" s="46" customFormat="1" ht="15.75" thickBot="1" x14ac:dyDescent="0.3">
      <c r="A31" s="43"/>
      <c r="B31" s="44" t="s">
        <v>40</v>
      </c>
      <c r="C31" s="45"/>
      <c r="D31" s="52">
        <f t="shared" ref="D31:P31" si="16">D13-D29</f>
        <v>5426.6666666666661</v>
      </c>
      <c r="E31" s="52">
        <f>E13-E29</f>
        <v>5646.6666666666661</v>
      </c>
      <c r="F31" s="52">
        <f t="shared" si="16"/>
        <v>5636.6666666666661</v>
      </c>
      <c r="G31" s="52">
        <f t="shared" si="16"/>
        <v>5926.6666666666661</v>
      </c>
      <c r="H31" s="52">
        <f t="shared" si="16"/>
        <v>5546.6666666666661</v>
      </c>
      <c r="I31" s="52">
        <f t="shared" si="16"/>
        <v>5616.6666666666661</v>
      </c>
      <c r="J31" s="52">
        <f t="shared" si="16"/>
        <v>5886.6666666666661</v>
      </c>
      <c r="K31" s="52">
        <f t="shared" si="16"/>
        <v>6366.6666666666661</v>
      </c>
      <c r="L31" s="52">
        <f t="shared" si="16"/>
        <v>5516.6666666666661</v>
      </c>
      <c r="M31" s="52">
        <f t="shared" si="16"/>
        <v>5616.6666666666661</v>
      </c>
      <c r="N31" s="52">
        <f t="shared" si="16"/>
        <v>5616.6666666666661</v>
      </c>
      <c r="O31" s="52">
        <f t="shared" si="16"/>
        <v>6146.6666666666661</v>
      </c>
      <c r="P31" s="52">
        <f t="shared" si="16"/>
        <v>68950</v>
      </c>
      <c r="Q31" s="45">
        <f>Q13-Q29</f>
        <v>68950</v>
      </c>
    </row>
    <row r="32" spans="1:17" s="58" customFormat="1" ht="15.75" thickBot="1" x14ac:dyDescent="0.3"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1:16" s="44" customFormat="1" ht="15.75" thickBot="1" x14ac:dyDescent="0.3">
      <c r="A33" s="60"/>
      <c r="B33" s="44" t="s">
        <v>24</v>
      </c>
      <c r="C33" s="52"/>
      <c r="D33" s="52">
        <f>D31</f>
        <v>5426.6666666666661</v>
      </c>
      <c r="E33" s="52">
        <f>E31+D33</f>
        <v>11073.333333333332</v>
      </c>
      <c r="F33" s="52">
        <f t="shared" ref="F33:O33" si="17">F31+E33</f>
        <v>16710</v>
      </c>
      <c r="G33" s="52">
        <f t="shared" si="17"/>
        <v>22636.666666666664</v>
      </c>
      <c r="H33" s="52">
        <f t="shared" si="17"/>
        <v>28183.333333333328</v>
      </c>
      <c r="I33" s="52">
        <f t="shared" si="17"/>
        <v>33799.999999999993</v>
      </c>
      <c r="J33" s="52">
        <f t="shared" si="17"/>
        <v>39686.666666666657</v>
      </c>
      <c r="K33" s="52">
        <f t="shared" si="17"/>
        <v>46053.333333333321</v>
      </c>
      <c r="L33" s="52">
        <f t="shared" si="17"/>
        <v>51569.999999999985</v>
      </c>
      <c r="M33" s="52">
        <f t="shared" si="17"/>
        <v>57186.66666666665</v>
      </c>
      <c r="N33" s="52">
        <f t="shared" si="17"/>
        <v>62803.333333333314</v>
      </c>
      <c r="O33" s="52">
        <f t="shared" si="17"/>
        <v>68949.999999999985</v>
      </c>
      <c r="P33" s="52"/>
    </row>
    <row r="34" spans="1:16" s="42" customFormat="1" x14ac:dyDescent="0.25"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</row>
    <row r="35" spans="1:16" x14ac:dyDescent="0.25"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1:16" x14ac:dyDescent="0.25"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1:16" x14ac:dyDescent="0.25"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888C2-1D74-4A4D-A76C-31AD2E343A66}">
  <dimension ref="A1:H29"/>
  <sheetViews>
    <sheetView tabSelected="1" topLeftCell="A7" workbookViewId="0">
      <selection activeCell="I11" sqref="I11"/>
    </sheetView>
  </sheetViews>
  <sheetFormatPr defaultRowHeight="15" x14ac:dyDescent="0.25"/>
  <cols>
    <col min="1" max="1" width="11" customWidth="1"/>
    <col min="2" max="2" width="42.42578125" customWidth="1"/>
    <col min="3" max="8" width="11" customWidth="1"/>
  </cols>
  <sheetData>
    <row r="1" spans="1:8" x14ac:dyDescent="0.25">
      <c r="A1" t="s">
        <v>49</v>
      </c>
    </row>
    <row r="2" spans="1:8" x14ac:dyDescent="0.25">
      <c r="A2" t="s">
        <v>50</v>
      </c>
    </row>
    <row r="4" spans="1:8" x14ac:dyDescent="0.25">
      <c r="A4" s="72" t="s">
        <v>72</v>
      </c>
      <c r="B4" s="21" t="s">
        <v>73</v>
      </c>
      <c r="C4" s="21" t="s">
        <v>74</v>
      </c>
      <c r="D4" s="21" t="s">
        <v>75</v>
      </c>
      <c r="E4" s="21" t="s">
        <v>76</v>
      </c>
      <c r="F4" s="21" t="s">
        <v>77</v>
      </c>
      <c r="G4" s="21" t="s">
        <v>78</v>
      </c>
      <c r="H4" t="s">
        <v>79</v>
      </c>
    </row>
    <row r="5" spans="1:8" x14ac:dyDescent="0.25">
      <c r="A5" s="72" t="s">
        <v>51</v>
      </c>
      <c r="B5" s="21"/>
      <c r="C5" s="21" t="s">
        <v>80</v>
      </c>
      <c r="D5" s="21"/>
      <c r="E5" s="21" t="s">
        <v>52</v>
      </c>
      <c r="F5" s="21"/>
      <c r="G5" s="21"/>
    </row>
    <row r="6" spans="1:8" x14ac:dyDescent="0.25">
      <c r="A6" s="72" t="s">
        <v>53</v>
      </c>
      <c r="B6" s="21" t="s">
        <v>54</v>
      </c>
      <c r="C6" s="21">
        <v>4</v>
      </c>
      <c r="D6" s="21"/>
      <c r="E6" s="21">
        <v>4</v>
      </c>
      <c r="F6" s="21"/>
      <c r="G6" s="21"/>
    </row>
    <row r="7" spans="1:8" x14ac:dyDescent="0.25">
      <c r="A7" s="72"/>
      <c r="B7" s="21"/>
      <c r="C7" s="21"/>
      <c r="D7" s="21"/>
      <c r="E7" s="21"/>
      <c r="F7" s="21"/>
      <c r="G7" s="21"/>
    </row>
    <row r="8" spans="1:8" x14ac:dyDescent="0.25">
      <c r="A8" s="72" t="s">
        <v>55</v>
      </c>
      <c r="B8" s="21" t="s">
        <v>56</v>
      </c>
      <c r="C8" s="21">
        <v>5</v>
      </c>
      <c r="D8" s="21"/>
      <c r="E8" s="21">
        <v>5</v>
      </c>
      <c r="F8" s="21"/>
      <c r="G8" s="21"/>
    </row>
    <row r="9" spans="1:8" x14ac:dyDescent="0.25">
      <c r="A9" s="72"/>
      <c r="B9" s="21"/>
      <c r="C9" s="21"/>
      <c r="D9" s="21"/>
      <c r="E9" s="21"/>
      <c r="F9" s="21"/>
      <c r="G9" s="21"/>
    </row>
    <row r="10" spans="1:8" x14ac:dyDescent="0.25">
      <c r="A10" s="72" t="s">
        <v>57</v>
      </c>
      <c r="B10" s="21" t="s">
        <v>58</v>
      </c>
      <c r="C10" s="21">
        <v>40</v>
      </c>
      <c r="D10" s="21"/>
      <c r="E10" s="21">
        <v>30</v>
      </c>
      <c r="F10" s="21"/>
      <c r="G10" s="21"/>
    </row>
    <row r="11" spans="1:8" x14ac:dyDescent="0.25">
      <c r="A11" s="72"/>
      <c r="B11" s="21"/>
      <c r="C11" s="21"/>
      <c r="D11" s="21"/>
      <c r="E11" s="21"/>
      <c r="F11" s="21"/>
      <c r="G11" s="21"/>
    </row>
    <row r="12" spans="1:8" x14ac:dyDescent="0.25">
      <c r="A12" s="72" t="s">
        <v>59</v>
      </c>
      <c r="B12" s="73" t="s">
        <v>60</v>
      </c>
      <c r="C12" s="21"/>
      <c r="D12" s="21">
        <f>C6*C8*C10</f>
        <v>800</v>
      </c>
      <c r="E12" s="21">
        <f>E6*E8*E10</f>
        <v>600</v>
      </c>
      <c r="F12" s="21"/>
      <c r="G12" s="21"/>
    </row>
    <row r="13" spans="1:8" x14ac:dyDescent="0.25">
      <c r="A13" s="72"/>
      <c r="B13" s="21"/>
      <c r="C13" s="21"/>
      <c r="D13" s="21"/>
      <c r="E13" s="21"/>
      <c r="F13" s="21"/>
      <c r="G13" s="21"/>
    </row>
    <row r="14" spans="1:8" x14ac:dyDescent="0.25">
      <c r="A14" s="72" t="s">
        <v>61</v>
      </c>
      <c r="B14" s="21" t="s">
        <v>62</v>
      </c>
      <c r="C14" s="21">
        <v>38</v>
      </c>
      <c r="D14" s="21"/>
      <c r="E14" s="21"/>
      <c r="F14" s="21"/>
      <c r="G14" s="21"/>
    </row>
    <row r="15" spans="1:8" x14ac:dyDescent="0.25">
      <c r="A15" s="72"/>
      <c r="B15" s="21"/>
      <c r="C15" s="21"/>
      <c r="D15" s="21"/>
      <c r="E15" s="21"/>
      <c r="F15" s="21"/>
      <c r="G15" s="21"/>
    </row>
    <row r="16" spans="1:8" x14ac:dyDescent="0.25">
      <c r="A16" s="72"/>
      <c r="B16" s="21" t="s">
        <v>63</v>
      </c>
      <c r="C16" s="21"/>
      <c r="D16" s="73">
        <f>(C14*D12)</f>
        <v>30400</v>
      </c>
      <c r="E16" s="73">
        <f>E12*38</f>
        <v>22800</v>
      </c>
      <c r="F16" s="21"/>
      <c r="G16" s="21"/>
    </row>
    <row r="17" spans="1:7" x14ac:dyDescent="0.25">
      <c r="A17" s="72"/>
      <c r="B17" s="21"/>
      <c r="C17" s="21"/>
      <c r="D17" s="21"/>
      <c r="E17" s="21"/>
      <c r="F17" s="21"/>
      <c r="G17" s="21"/>
    </row>
    <row r="18" spans="1:7" x14ac:dyDescent="0.25">
      <c r="A18" s="72"/>
      <c r="B18" s="21" t="s">
        <v>64</v>
      </c>
      <c r="C18" s="21"/>
      <c r="D18" s="21"/>
      <c r="E18" s="21"/>
      <c r="F18" s="21"/>
      <c r="G18" s="21"/>
    </row>
    <row r="19" spans="1:7" x14ac:dyDescent="0.25">
      <c r="A19" s="72"/>
      <c r="B19" s="21"/>
      <c r="C19" s="21"/>
      <c r="D19" s="21"/>
      <c r="E19" s="21"/>
      <c r="F19" s="21"/>
      <c r="G19" s="21"/>
    </row>
    <row r="20" spans="1:7" x14ac:dyDescent="0.25">
      <c r="A20" s="72" t="s">
        <v>65</v>
      </c>
      <c r="B20" s="21" t="s">
        <v>66</v>
      </c>
      <c r="C20" s="29">
        <f>'Cash Flow Forecast'!P29</f>
        <v>55690</v>
      </c>
      <c r="D20" s="21"/>
      <c r="E20" s="21"/>
      <c r="F20" s="21"/>
      <c r="G20" s="21"/>
    </row>
    <row r="21" spans="1:7" x14ac:dyDescent="0.25">
      <c r="A21" s="72"/>
      <c r="B21" s="21"/>
      <c r="C21" s="21"/>
      <c r="D21" s="21"/>
      <c r="E21" s="21"/>
      <c r="F21" s="21"/>
      <c r="G21" s="21"/>
    </row>
    <row r="22" spans="1:7" x14ac:dyDescent="0.25">
      <c r="A22" s="72" t="s">
        <v>67</v>
      </c>
      <c r="B22" s="21" t="s">
        <v>68</v>
      </c>
      <c r="C22" s="21"/>
      <c r="D22" s="29">
        <f>C20/C14</f>
        <v>1465.5263157894738</v>
      </c>
      <c r="E22" s="21"/>
      <c r="F22" s="21"/>
      <c r="G22" s="21"/>
    </row>
    <row r="23" spans="1:7" x14ac:dyDescent="0.25">
      <c r="A23" s="72"/>
      <c r="B23" s="21"/>
      <c r="C23" s="21"/>
      <c r="D23" s="21"/>
      <c r="E23" s="21"/>
      <c r="F23" s="21"/>
      <c r="G23" s="21"/>
    </row>
    <row r="24" spans="1:7" x14ac:dyDescent="0.25">
      <c r="A24" s="72" t="s">
        <v>69</v>
      </c>
      <c r="B24" s="21" t="s">
        <v>70</v>
      </c>
      <c r="C24" s="21"/>
      <c r="D24" s="29">
        <f>D22/D12</f>
        <v>1.8319078947368421</v>
      </c>
      <c r="E24" s="29">
        <f>C20/E16</f>
        <v>2.4425438596491227</v>
      </c>
      <c r="F24" s="21"/>
      <c r="G24" s="21"/>
    </row>
    <row r="25" spans="1:7" x14ac:dyDescent="0.25">
      <c r="A25" s="72"/>
      <c r="B25" s="21"/>
      <c r="C25" s="21"/>
      <c r="D25" s="21"/>
      <c r="E25" s="21"/>
      <c r="F25" s="21"/>
      <c r="G25" s="21"/>
    </row>
    <row r="26" spans="1:7" x14ac:dyDescent="0.25">
      <c r="A26" s="72"/>
      <c r="B26" s="21"/>
      <c r="C26" s="21"/>
      <c r="D26" s="21"/>
      <c r="E26" s="21"/>
      <c r="F26" s="21"/>
      <c r="G26" s="21"/>
    </row>
    <row r="27" spans="1:7" x14ac:dyDescent="0.25">
      <c r="A27" s="72"/>
      <c r="B27" s="21"/>
      <c r="C27" s="21"/>
      <c r="D27" s="21"/>
      <c r="E27" s="21"/>
      <c r="F27" s="21"/>
      <c r="G27" s="21"/>
    </row>
    <row r="28" spans="1:7" x14ac:dyDescent="0.25">
      <c r="A28" s="72"/>
      <c r="B28" s="21" t="s">
        <v>71</v>
      </c>
      <c r="C28" s="21"/>
      <c r="D28" s="21">
        <f>D12/C8/C6</f>
        <v>40</v>
      </c>
      <c r="E28" s="21"/>
      <c r="F28" s="21"/>
      <c r="G28" s="21"/>
    </row>
    <row r="29" spans="1:7" x14ac:dyDescent="0.25">
      <c r="A29" s="72"/>
      <c r="B29" s="21"/>
      <c r="C29" s="21"/>
      <c r="D29" s="21"/>
      <c r="E29" s="21"/>
      <c r="F29" s="21"/>
      <c r="G29" s="2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Occupancy Levels</vt:lpstr>
      <vt:lpstr>Income Calculation</vt:lpstr>
      <vt:lpstr>Cash Flow Forecast</vt:lpstr>
      <vt:lpstr>Break Even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2020-05-06T14:33:54Z</dcterms:created>
  <dcterms:modified xsi:type="dcterms:W3CDTF">2021-10-07T12:36:26Z</dcterms:modified>
</cp:coreProperties>
</file>